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denney\Desktop\Council Budget Analyst\ARPA\"/>
    </mc:Choice>
  </mc:AlternateContent>
  <bookViews>
    <workbookView xWindow="0" yWindow="0" windowWidth="22620" windowHeight="90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3" i="1" l="1"/>
  <c r="H2" i="1" s="1"/>
  <c r="G83" i="1"/>
  <c r="G87" i="1" s="1"/>
  <c r="G89" i="1" s="1"/>
  <c r="F83" i="1"/>
  <c r="F87" i="1" s="1"/>
  <c r="E83" i="1"/>
  <c r="I81" i="1"/>
  <c r="I80" i="1"/>
  <c r="I79" i="1"/>
  <c r="I78" i="1"/>
  <c r="I77" i="1"/>
  <c r="I76" i="1"/>
  <c r="I75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G58" i="1"/>
  <c r="I57" i="1"/>
  <c r="I56" i="1"/>
  <c r="I55" i="1"/>
  <c r="I54" i="1"/>
  <c r="I53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D22" i="1"/>
  <c r="B22" i="1"/>
  <c r="I21" i="1"/>
  <c r="I20" i="1"/>
  <c r="I19" i="1"/>
  <c r="I18" i="1"/>
  <c r="I17" i="1"/>
  <c r="D16" i="1"/>
  <c r="I16" i="1" s="1"/>
  <c r="C16" i="1"/>
  <c r="C83" i="1" s="1"/>
  <c r="C2" i="1" s="1"/>
  <c r="B16" i="1"/>
  <c r="B83" i="1" s="1"/>
  <c r="I15" i="1"/>
  <c r="D15" i="1"/>
  <c r="D83" i="1" s="1"/>
  <c r="C15" i="1"/>
  <c r="B15" i="1"/>
  <c r="I14" i="1"/>
  <c r="I13" i="1"/>
  <c r="I12" i="1"/>
  <c r="I11" i="1"/>
  <c r="I10" i="1"/>
  <c r="I9" i="1"/>
  <c r="I8" i="1"/>
  <c r="I7" i="1"/>
  <c r="I6" i="1"/>
  <c r="I5" i="1"/>
  <c r="I4" i="1"/>
  <c r="E2" i="1"/>
  <c r="E89" i="1" l="1"/>
  <c r="D2" i="1"/>
  <c r="D87" i="1"/>
  <c r="E88" i="1" s="1"/>
  <c r="D84" i="1"/>
  <c r="I83" i="1"/>
  <c r="I2" i="1" s="1"/>
  <c r="B2" i="1"/>
  <c r="B87" i="1"/>
  <c r="F2" i="1"/>
  <c r="G2" i="1"/>
</calcChain>
</file>

<file path=xl/sharedStrings.xml><?xml version="1.0" encoding="utf-8"?>
<sst xmlns="http://schemas.openxmlformats.org/spreadsheetml/2006/main" count="106" uniqueCount="98">
  <si>
    <t>Project</t>
  </si>
  <si>
    <t>Council Proposal</t>
  </si>
  <si>
    <t>Admin Option 1</t>
  </si>
  <si>
    <t>ARPA - Approved</t>
  </si>
  <si>
    <t>ARPA - Proposed</t>
  </si>
  <si>
    <t>Budget Stabilization</t>
  </si>
  <si>
    <t>FY23 Bond</t>
  </si>
  <si>
    <t>Operational</t>
  </si>
  <si>
    <t>TOTAL</t>
  </si>
  <si>
    <t>Aprvd - Shropshire Site</t>
  </si>
  <si>
    <t>Aprvd - Affordable Housing</t>
  </si>
  <si>
    <t>Aprvd - OHPI</t>
  </si>
  <si>
    <t>Aprvd - COVID Warming Shelters</t>
  </si>
  <si>
    <t>Aprvd - Code Grants</t>
  </si>
  <si>
    <t>Aprvd - EFA</t>
  </si>
  <si>
    <t>Aprvd - RSLA</t>
  </si>
  <si>
    <t>Aprvd - Explorium</t>
  </si>
  <si>
    <t>Aprvd - Lyric</t>
  </si>
  <si>
    <t>Aprvd - Visit Lex</t>
  </si>
  <si>
    <t>Aprvd - WD Grants</t>
  </si>
  <si>
    <t>Aprvd - QCT &amp; ARPA Parks</t>
  </si>
  <si>
    <t>Aprvd - Parks Other</t>
  </si>
  <si>
    <t>Aprvd - LexArts</t>
  </si>
  <si>
    <t>Aprvd - NAMI</t>
  </si>
  <si>
    <t>Aprvd - PPE</t>
  </si>
  <si>
    <t>Aprvd - Eco Grants to Partners</t>
  </si>
  <si>
    <t xml:space="preserve">Aprvd - Broadband Study </t>
  </si>
  <si>
    <r>
      <t>Aprvd - Premium Pay</t>
    </r>
    <r>
      <rPr>
        <i/>
        <sz val="12"/>
        <rFont val="Calibri"/>
        <family val="2"/>
        <scheme val="minor"/>
      </rPr>
      <t xml:space="preserve"> (Updated to reflect actuals)</t>
    </r>
  </si>
  <si>
    <t>Aprvd - Administration</t>
  </si>
  <si>
    <t>Aprvd - Contingency</t>
  </si>
  <si>
    <t>FY23 Emergency Financial Assistance (EFA)</t>
  </si>
  <si>
    <t>FY23 Recovery Supportive Living Assistance (RSLA)</t>
  </si>
  <si>
    <t>FY23 Code Enforcement Grants</t>
  </si>
  <si>
    <t xml:space="preserve">FY23 Office of Homelessness Prevention and Intervention </t>
  </si>
  <si>
    <t>FY23 NAMI Mental Health Court</t>
  </si>
  <si>
    <t>FY23 Workforce Dev Grants</t>
  </si>
  <si>
    <t>FY24 Code Enforcement Grants</t>
  </si>
  <si>
    <t xml:space="preserve">FY24 Office of Homelessness Prevention and Intervention </t>
  </si>
  <si>
    <t>FY24 NAMI Mental Health Court</t>
  </si>
  <si>
    <t>FY24 Workforce Dev Grants</t>
  </si>
  <si>
    <t>FY24 - LexArts</t>
  </si>
  <si>
    <t>Minority Business Accelerator</t>
  </si>
  <si>
    <t>It Takes a Village Mentoring</t>
  </si>
  <si>
    <t>Black &amp; Williams Rehab</t>
  </si>
  <si>
    <t>Non Profit Capital Grants</t>
  </si>
  <si>
    <t>Hope Center</t>
  </si>
  <si>
    <t>Salvation Army</t>
  </si>
  <si>
    <t>Greenhouse 17</t>
  </si>
  <si>
    <t>OHPI Contracts</t>
  </si>
  <si>
    <t>Additional Homelessness Funding (via Dept of HACD)*</t>
  </si>
  <si>
    <t>Parks Masterplan</t>
  </si>
  <si>
    <t>Cardinal Run North</t>
  </si>
  <si>
    <t>Vaccination and Testing Contingency</t>
  </si>
  <si>
    <t>Radio Lex</t>
  </si>
  <si>
    <t>Safety Net</t>
  </si>
  <si>
    <t>Summer Youth</t>
  </si>
  <si>
    <t>Coldstream Infrastructure</t>
  </si>
  <si>
    <t>Social Services Personnel</t>
  </si>
  <si>
    <t>Cybersecurity</t>
  </si>
  <si>
    <t>FUNDED</t>
  </si>
  <si>
    <t>Coldstream Station Disc Golf</t>
  </si>
  <si>
    <t>Tree Canopy</t>
  </si>
  <si>
    <t>Fire SCBA</t>
  </si>
  <si>
    <t>Bike Ped Initiatives</t>
  </si>
  <si>
    <t>Police Fleet</t>
  </si>
  <si>
    <t>GS Fleet</t>
  </si>
  <si>
    <t>Fire Fleet</t>
  </si>
  <si>
    <t>Police Annex/Headquarters</t>
  </si>
  <si>
    <t>Salt Barn</t>
  </si>
  <si>
    <t xml:space="preserve">Phones </t>
  </si>
  <si>
    <t>Broadband</t>
  </si>
  <si>
    <t xml:space="preserve">One Lexington Van </t>
  </si>
  <si>
    <t>Greenspace Trust: Eureka Springs Greenspace</t>
  </si>
  <si>
    <t>ADA Study</t>
  </si>
  <si>
    <t>Solar Panels City Buildings</t>
  </si>
  <si>
    <t>Fire Projects (Training Center)</t>
  </si>
  <si>
    <t>Complex Community Projects</t>
  </si>
  <si>
    <t>BCTC Dental Hygiene Relocation</t>
  </si>
  <si>
    <t>Farmers Market</t>
  </si>
  <si>
    <t>LexArts Masterplan Implementation</t>
  </si>
  <si>
    <t>TBD</t>
  </si>
  <si>
    <t>Pam Miller Downtown Arts Center</t>
  </si>
  <si>
    <t>Sports Complex</t>
  </si>
  <si>
    <t>Complex Projects</t>
  </si>
  <si>
    <t>Village Branch Library</t>
  </si>
  <si>
    <t>Distillery</t>
  </si>
  <si>
    <t>Housing Stabilization Energy Efficiency</t>
  </si>
  <si>
    <t>Versailles Road Mobility Improvements</t>
  </si>
  <si>
    <t>Town Branch Phase II - High Street Entrance</t>
  </si>
  <si>
    <t>Ag Tech</t>
  </si>
  <si>
    <t>Other as Determined by Council</t>
  </si>
  <si>
    <t>Distillery District</t>
  </si>
  <si>
    <t>TOTAL ARPA - All</t>
  </si>
  <si>
    <t>ARPA GOAL</t>
  </si>
  <si>
    <t>BUD STAB BALANCE</t>
  </si>
  <si>
    <t>FY23 BOND TOTAL</t>
  </si>
  <si>
    <t>New Debt Service</t>
  </si>
  <si>
    <t>Remaining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</si>
</sst>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"/>
    <numFmt numFmtId="166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000000"/>
      <name val="Times New Roman"/>
      <family val="1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sz val="12"/>
      <color theme="6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E4CDF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A75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64" fontId="2" fillId="4" borderId="1" xfId="1" applyNumberFormat="1" applyFont="1" applyFill="1" applyBorder="1" applyAlignment="1">
      <alignment horizontal="center"/>
    </xf>
    <xf numFmtId="164" fontId="2" fillId="5" borderId="1" xfId="1" applyNumberFormat="1" applyFont="1" applyFill="1" applyBorder="1" applyAlignment="1">
      <alignment horizontal="center"/>
    </xf>
    <xf numFmtId="164" fontId="2" fillId="6" borderId="1" xfId="1" applyNumberFormat="1" applyFont="1" applyFill="1" applyBorder="1" applyAlignment="1">
      <alignment horizontal="center"/>
    </xf>
    <xf numFmtId="164" fontId="2" fillId="7" borderId="1" xfId="1" applyNumberFormat="1" applyFont="1" applyFill="1" applyBorder="1" applyAlignment="1">
      <alignment horizontal="center"/>
    </xf>
    <xf numFmtId="164" fontId="2" fillId="8" borderId="1" xfId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 vertical="top"/>
    </xf>
    <xf numFmtId="0" fontId="2" fillId="0" borderId="2" xfId="0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164" fontId="2" fillId="3" borderId="2" xfId="0" applyNumberFormat="1" applyFont="1" applyFill="1" applyBorder="1" applyAlignment="1">
      <alignment vertical="center"/>
    </xf>
    <xf numFmtId="164" fontId="2" fillId="4" borderId="2" xfId="1" applyNumberFormat="1" applyFont="1" applyFill="1" applyBorder="1" applyAlignment="1">
      <alignment vertical="center"/>
    </xf>
    <xf numFmtId="164" fontId="2" fillId="5" borderId="2" xfId="1" applyNumberFormat="1" applyFont="1" applyFill="1" applyBorder="1" applyAlignment="1">
      <alignment vertical="center"/>
    </xf>
    <xf numFmtId="164" fontId="2" fillId="6" borderId="2" xfId="1" applyNumberFormat="1" applyFont="1" applyFill="1" applyBorder="1" applyAlignment="1">
      <alignment vertical="center"/>
    </xf>
    <xf numFmtId="164" fontId="2" fillId="7" borderId="2" xfId="1" applyNumberFormat="1" applyFont="1" applyFill="1" applyBorder="1" applyAlignment="1">
      <alignment vertical="center"/>
    </xf>
    <xf numFmtId="164" fontId="2" fillId="8" borderId="2" xfId="1" applyNumberFormat="1" applyFont="1" applyFill="1" applyBorder="1" applyAlignment="1">
      <alignment vertical="center"/>
    </xf>
    <xf numFmtId="0" fontId="2" fillId="0" borderId="2" xfId="0" applyFont="1" applyFill="1" applyBorder="1"/>
    <xf numFmtId="164" fontId="2" fillId="2" borderId="2" xfId="0" applyNumberFormat="1" applyFont="1" applyFill="1" applyBorder="1"/>
    <xf numFmtId="164" fontId="2" fillId="3" borderId="2" xfId="0" applyNumberFormat="1" applyFont="1" applyFill="1" applyBorder="1"/>
    <xf numFmtId="164" fontId="2" fillId="4" borderId="2" xfId="1" applyNumberFormat="1" applyFont="1" applyFill="1" applyBorder="1"/>
    <xf numFmtId="164" fontId="2" fillId="5" borderId="2" xfId="1" applyNumberFormat="1" applyFont="1" applyFill="1" applyBorder="1"/>
    <xf numFmtId="164" fontId="2" fillId="6" borderId="2" xfId="1" applyNumberFormat="1" applyFont="1" applyFill="1" applyBorder="1"/>
    <xf numFmtId="164" fontId="2" fillId="7" borderId="2" xfId="1" applyNumberFormat="1" applyFont="1" applyFill="1" applyBorder="1"/>
    <xf numFmtId="164" fontId="2" fillId="8" borderId="2" xfId="1" applyNumberFormat="1" applyFont="1" applyFill="1" applyBorder="1"/>
    <xf numFmtId="0" fontId="4" fillId="0" borderId="2" xfId="0" applyFont="1" applyFill="1" applyBorder="1"/>
    <xf numFmtId="164" fontId="4" fillId="2" borderId="2" xfId="1" applyNumberFormat="1" applyFont="1" applyFill="1" applyBorder="1"/>
    <xf numFmtId="164" fontId="4" fillId="3" borderId="2" xfId="1" applyNumberFormat="1" applyFont="1" applyFill="1" applyBorder="1"/>
    <xf numFmtId="164" fontId="4" fillId="4" borderId="2" xfId="1" applyNumberFormat="1" applyFont="1" applyFill="1" applyBorder="1"/>
    <xf numFmtId="164" fontId="4" fillId="5" borderId="2" xfId="1" applyNumberFormat="1" applyFont="1" applyFill="1" applyBorder="1"/>
    <xf numFmtId="164" fontId="4" fillId="6" borderId="2" xfId="1" applyNumberFormat="1" applyFont="1" applyFill="1" applyBorder="1"/>
    <xf numFmtId="164" fontId="4" fillId="7" borderId="2" xfId="1" applyNumberFormat="1" applyFont="1" applyFill="1" applyBorder="1"/>
    <xf numFmtId="164" fontId="4" fillId="8" borderId="2" xfId="1" applyNumberFormat="1" applyFont="1" applyFill="1" applyBorder="1"/>
    <xf numFmtId="164" fontId="4" fillId="9" borderId="2" xfId="1" applyNumberFormat="1" applyFont="1" applyFill="1" applyBorder="1"/>
    <xf numFmtId="164" fontId="4" fillId="10" borderId="2" xfId="1" applyNumberFormat="1" applyFont="1" applyFill="1" applyBorder="1"/>
    <xf numFmtId="0" fontId="4" fillId="4" borderId="0" xfId="0" applyFont="1" applyFill="1"/>
    <xf numFmtId="164" fontId="4" fillId="5" borderId="2" xfId="1" applyNumberFormat="1" applyFont="1" applyFill="1" applyBorder="1" applyAlignment="1">
      <alignment horizontal="center"/>
    </xf>
    <xf numFmtId="164" fontId="4" fillId="11" borderId="2" xfId="1" applyNumberFormat="1" applyFont="1" applyFill="1" applyBorder="1"/>
    <xf numFmtId="164" fontId="6" fillId="11" borderId="2" xfId="1" applyNumberFormat="1" applyFont="1" applyFill="1" applyBorder="1"/>
    <xf numFmtId="0" fontId="6" fillId="0" borderId="2" xfId="0" applyFont="1" applyFill="1" applyBorder="1" applyAlignment="1">
      <alignment horizontal="left" indent="1"/>
    </xf>
    <xf numFmtId="164" fontId="7" fillId="9" borderId="2" xfId="1" applyNumberFormat="1" applyFont="1" applyFill="1" applyBorder="1" applyAlignment="1">
      <alignment horizontal="center"/>
    </xf>
    <xf numFmtId="164" fontId="7" fillId="4" borderId="2" xfId="1" applyNumberFormat="1" applyFont="1" applyFill="1" applyBorder="1" applyAlignment="1">
      <alignment horizontal="center"/>
    </xf>
    <xf numFmtId="164" fontId="6" fillId="5" borderId="2" xfId="1" applyNumberFormat="1" applyFont="1" applyFill="1" applyBorder="1"/>
    <xf numFmtId="0" fontId="3" fillId="0" borderId="0" xfId="0" applyFont="1" applyFill="1" applyBorder="1" applyAlignment="1">
      <alignment horizontal="left" vertical="top"/>
    </xf>
    <xf numFmtId="0" fontId="8" fillId="3" borderId="0" xfId="0" applyFont="1" applyFill="1" applyBorder="1"/>
    <xf numFmtId="164" fontId="8" fillId="4" borderId="0" xfId="1" applyNumberFormat="1" applyFont="1" applyFill="1" applyBorder="1"/>
    <xf numFmtId="164" fontId="8" fillId="6" borderId="0" xfId="1" applyNumberFormat="1" applyFont="1" applyFill="1" applyBorder="1"/>
    <xf numFmtId="164" fontId="8" fillId="7" borderId="0" xfId="1" applyNumberFormat="1" applyFont="1" applyFill="1" applyBorder="1"/>
    <xf numFmtId="164" fontId="8" fillId="8" borderId="0" xfId="1" applyNumberFormat="1" applyFont="1" applyFill="1" applyBorder="1"/>
    <xf numFmtId="164" fontId="2" fillId="11" borderId="2" xfId="1" applyNumberFormat="1" applyFont="1" applyFill="1" applyBorder="1" applyAlignment="1">
      <alignment vertical="center"/>
    </xf>
    <xf numFmtId="0" fontId="8" fillId="0" borderId="0" xfId="0" applyFont="1" applyFill="1" applyBorder="1"/>
    <xf numFmtId="0" fontId="8" fillId="12" borderId="0" xfId="0" applyFont="1" applyFill="1" applyBorder="1"/>
    <xf numFmtId="164" fontId="8" fillId="13" borderId="0" xfId="1" applyNumberFormat="1" applyFont="1" applyFill="1" applyBorder="1"/>
    <xf numFmtId="164" fontId="8" fillId="14" borderId="0" xfId="1" applyNumberFormat="1" applyFont="1" applyFill="1" applyBorder="1"/>
    <xf numFmtId="166" fontId="9" fillId="15" borderId="1" xfId="1" applyNumberFormat="1" applyFont="1" applyFill="1" applyBorder="1" applyAlignment="1">
      <alignment horizontal="center"/>
    </xf>
    <xf numFmtId="164" fontId="8" fillId="16" borderId="0" xfId="1" applyNumberFormat="1" applyFont="1" applyFill="1" applyBorder="1"/>
    <xf numFmtId="0" fontId="8" fillId="2" borderId="0" xfId="0" applyFont="1" applyFill="1" applyBorder="1"/>
    <xf numFmtId="0" fontId="8" fillId="4" borderId="0" xfId="0" applyFont="1" applyFill="1" applyBorder="1"/>
    <xf numFmtId="164" fontId="8" fillId="5" borderId="0" xfId="1" applyNumberFormat="1" applyFont="1" applyFill="1" applyBorder="1"/>
    <xf numFmtId="0" fontId="9" fillId="0" borderId="2" xfId="0" applyFont="1" applyFill="1" applyBorder="1"/>
    <xf numFmtId="0" fontId="9" fillId="2" borderId="2" xfId="0" applyFont="1" applyFill="1" applyBorder="1"/>
    <xf numFmtId="164" fontId="9" fillId="4" borderId="2" xfId="1" applyNumberFormat="1" applyFont="1" applyFill="1" applyBorder="1"/>
    <xf numFmtId="164" fontId="9" fillId="5" borderId="2" xfId="1" applyNumberFormat="1" applyFont="1" applyFill="1" applyBorder="1"/>
    <xf numFmtId="164" fontId="9" fillId="6" borderId="2" xfId="1" applyNumberFormat="1" applyFont="1" applyFill="1" applyBorder="1"/>
    <xf numFmtId="164" fontId="9" fillId="7" borderId="2" xfId="1" applyNumberFormat="1" applyFont="1" applyFill="1" applyBorder="1"/>
    <xf numFmtId="164" fontId="9" fillId="8" borderId="2" xfId="1" applyNumberFormat="1" applyFont="1" applyFill="1" applyBorder="1"/>
    <xf numFmtId="164" fontId="9" fillId="2" borderId="2" xfId="0" applyNumberFormat="1" applyFont="1" applyFill="1" applyBorder="1"/>
    <xf numFmtId="164" fontId="8" fillId="17" borderId="0" xfId="1" applyNumberFormat="1" applyFont="1" applyFill="1" applyBorder="1"/>
    <xf numFmtId="0" fontId="8" fillId="0" borderId="3" xfId="0" applyFont="1" applyFill="1" applyBorder="1"/>
    <xf numFmtId="0" fontId="8" fillId="2" borderId="3" xfId="0" applyFont="1" applyFill="1" applyBorder="1"/>
    <xf numFmtId="0" fontId="8" fillId="4" borderId="3" xfId="0" applyFont="1" applyFill="1" applyBorder="1"/>
    <xf numFmtId="164" fontId="8" fillId="4" borderId="3" xfId="1" applyNumberFormat="1" applyFont="1" applyFill="1" applyBorder="1"/>
    <xf numFmtId="164" fontId="8" fillId="5" borderId="3" xfId="1" applyNumberFormat="1" applyFont="1" applyFill="1" applyBorder="1"/>
    <xf numFmtId="164" fontId="8" fillId="6" borderId="2" xfId="1" applyNumberFormat="1" applyFont="1" applyFill="1" applyBorder="1"/>
    <xf numFmtId="164" fontId="8" fillId="7" borderId="3" xfId="1" applyNumberFormat="1" applyFont="1" applyFill="1" applyBorder="1"/>
    <xf numFmtId="164" fontId="8" fillId="8" borderId="3" xfId="1" applyNumberFormat="1" applyFont="1" applyFill="1" applyBorder="1"/>
    <xf numFmtId="165" fontId="2" fillId="9" borderId="1" xfId="0" applyNumberFormat="1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1"/>
  <sheetViews>
    <sheetView tabSelected="1" topLeftCell="A82" workbookViewId="0">
      <selection activeCell="D89" sqref="D89"/>
    </sheetView>
  </sheetViews>
  <sheetFormatPr defaultRowHeight="15" x14ac:dyDescent="0.25"/>
  <cols>
    <col min="1" max="1" width="56.7109375" style="10" bestFit="1" customWidth="1"/>
    <col min="2" max="2" width="17.5703125" style="10" bestFit="1" customWidth="1"/>
    <col min="3" max="3" width="16.85546875" style="10" bestFit="1" customWidth="1"/>
    <col min="4" max="4" width="20.140625" style="10" bestFit="1" customWidth="1"/>
    <col min="5" max="5" width="19.42578125" style="10" bestFit="1" customWidth="1"/>
    <col min="6" max="6" width="16.7109375" style="10" customWidth="1"/>
    <col min="7" max="7" width="18.7109375" style="10" bestFit="1" customWidth="1"/>
    <col min="8" max="8" width="18.5703125" style="10" bestFit="1" customWidth="1"/>
    <col min="9" max="9" width="15.28515625" style="10" bestFit="1" customWidth="1"/>
    <col min="10" max="16384" width="9.140625" style="10"/>
  </cols>
  <sheetData>
    <row r="1" spans="1:9" ht="15.75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8" t="s">
        <v>7</v>
      </c>
      <c r="I1" s="9" t="s">
        <v>8</v>
      </c>
    </row>
    <row r="2" spans="1:9" ht="15.75" x14ac:dyDescent="0.25">
      <c r="A2" s="11"/>
      <c r="B2" s="12">
        <f>B83</f>
        <v>193054800</v>
      </c>
      <c r="C2" s="13">
        <f>C83</f>
        <v>120816281</v>
      </c>
      <c r="D2" s="14">
        <f t="shared" ref="D2:I2" si="0">D83</f>
        <v>45937281</v>
      </c>
      <c r="E2" s="14">
        <f t="shared" si="0"/>
        <v>73714000</v>
      </c>
      <c r="F2" s="15">
        <f t="shared" si="0"/>
        <v>2525000</v>
      </c>
      <c r="G2" s="16">
        <f t="shared" si="0"/>
        <v>15230000</v>
      </c>
      <c r="H2" s="17">
        <f t="shared" si="0"/>
        <v>1090000</v>
      </c>
      <c r="I2" s="18">
        <f t="shared" si="0"/>
        <v>138496281</v>
      </c>
    </row>
    <row r="3" spans="1:9" ht="15.75" x14ac:dyDescent="0.25">
      <c r="A3" s="19"/>
      <c r="B3" s="20"/>
      <c r="C3" s="21"/>
      <c r="D3" s="22"/>
      <c r="E3" s="22"/>
      <c r="F3" s="23"/>
      <c r="G3" s="24"/>
      <c r="H3" s="25"/>
      <c r="I3" s="26"/>
    </row>
    <row r="4" spans="1:9" ht="15.75" x14ac:dyDescent="0.25">
      <c r="A4" s="27" t="s">
        <v>9</v>
      </c>
      <c r="B4" s="28">
        <v>750000</v>
      </c>
      <c r="C4" s="29">
        <v>750000</v>
      </c>
      <c r="D4" s="30">
        <v>750000</v>
      </c>
      <c r="E4" s="30"/>
      <c r="F4" s="31"/>
      <c r="G4" s="32"/>
      <c r="H4" s="33"/>
      <c r="I4" s="34">
        <f t="shared" ref="I4:I34" si="1">SUM(D4:H4)</f>
        <v>750000</v>
      </c>
    </row>
    <row r="5" spans="1:9" ht="15.75" x14ac:dyDescent="0.25">
      <c r="A5" s="27" t="s">
        <v>10</v>
      </c>
      <c r="B5" s="28">
        <v>10000000</v>
      </c>
      <c r="C5" s="29">
        <v>10000000</v>
      </c>
      <c r="D5" s="30">
        <v>10000000</v>
      </c>
      <c r="E5" s="30"/>
      <c r="F5" s="31"/>
      <c r="G5" s="32"/>
      <c r="H5" s="33"/>
      <c r="I5" s="34">
        <f t="shared" si="1"/>
        <v>10000000</v>
      </c>
    </row>
    <row r="6" spans="1:9" ht="15.75" x14ac:dyDescent="0.25">
      <c r="A6" s="27" t="s">
        <v>11</v>
      </c>
      <c r="B6" s="28">
        <v>750000</v>
      </c>
      <c r="C6" s="29">
        <v>750000</v>
      </c>
      <c r="D6" s="30">
        <v>750000</v>
      </c>
      <c r="E6" s="30"/>
      <c r="F6" s="31"/>
      <c r="G6" s="32"/>
      <c r="H6" s="33"/>
      <c r="I6" s="34">
        <f t="shared" si="1"/>
        <v>750000</v>
      </c>
    </row>
    <row r="7" spans="1:9" ht="15.75" x14ac:dyDescent="0.25">
      <c r="A7" s="27" t="s">
        <v>12</v>
      </c>
      <c r="B7" s="28">
        <v>1400000</v>
      </c>
      <c r="C7" s="29">
        <v>1400000</v>
      </c>
      <c r="D7" s="30">
        <v>1400000</v>
      </c>
      <c r="E7" s="30"/>
      <c r="F7" s="31"/>
      <c r="G7" s="32"/>
      <c r="H7" s="33"/>
      <c r="I7" s="34">
        <f t="shared" si="1"/>
        <v>1400000</v>
      </c>
    </row>
    <row r="8" spans="1:9" ht="15.75" x14ac:dyDescent="0.25">
      <c r="A8" s="27" t="s">
        <v>13</v>
      </c>
      <c r="B8" s="28">
        <v>200000</v>
      </c>
      <c r="C8" s="29">
        <v>200000</v>
      </c>
      <c r="D8" s="30">
        <v>200000</v>
      </c>
      <c r="E8" s="30"/>
      <c r="F8" s="31"/>
      <c r="G8" s="32"/>
      <c r="H8" s="33"/>
      <c r="I8" s="34">
        <f t="shared" si="1"/>
        <v>200000</v>
      </c>
    </row>
    <row r="9" spans="1:9" ht="15.75" x14ac:dyDescent="0.25">
      <c r="A9" s="27" t="s">
        <v>14</v>
      </c>
      <c r="B9" s="28">
        <v>200000</v>
      </c>
      <c r="C9" s="29">
        <v>200000</v>
      </c>
      <c r="D9" s="30">
        <v>200000</v>
      </c>
      <c r="E9" s="30"/>
      <c r="F9" s="31"/>
      <c r="G9" s="32"/>
      <c r="H9" s="33"/>
      <c r="I9" s="34">
        <f t="shared" si="1"/>
        <v>200000</v>
      </c>
    </row>
    <row r="10" spans="1:9" ht="15.75" x14ac:dyDescent="0.25">
      <c r="A10" s="27" t="s">
        <v>15</v>
      </c>
      <c r="B10" s="28">
        <v>200000</v>
      </c>
      <c r="C10" s="29">
        <v>200000</v>
      </c>
      <c r="D10" s="30">
        <v>200000</v>
      </c>
      <c r="E10" s="30"/>
      <c r="F10" s="31"/>
      <c r="G10" s="32"/>
      <c r="H10" s="33"/>
      <c r="I10" s="34">
        <f t="shared" si="1"/>
        <v>200000</v>
      </c>
    </row>
    <row r="11" spans="1:9" ht="15.75" x14ac:dyDescent="0.25">
      <c r="A11" s="27" t="s">
        <v>16</v>
      </c>
      <c r="B11" s="28">
        <v>125000</v>
      </c>
      <c r="C11" s="29">
        <v>125000</v>
      </c>
      <c r="D11" s="30">
        <v>125000</v>
      </c>
      <c r="E11" s="30"/>
      <c r="F11" s="31"/>
      <c r="G11" s="32"/>
      <c r="H11" s="33"/>
      <c r="I11" s="34">
        <f t="shared" si="1"/>
        <v>125000</v>
      </c>
    </row>
    <row r="12" spans="1:9" ht="15.75" x14ac:dyDescent="0.25">
      <c r="A12" s="27" t="s">
        <v>17</v>
      </c>
      <c r="B12" s="28">
        <v>127500</v>
      </c>
      <c r="C12" s="29">
        <v>127500</v>
      </c>
      <c r="D12" s="30">
        <v>127500</v>
      </c>
      <c r="E12" s="30"/>
      <c r="F12" s="31"/>
      <c r="G12" s="32"/>
      <c r="H12" s="33"/>
      <c r="I12" s="34">
        <f t="shared" si="1"/>
        <v>127500</v>
      </c>
    </row>
    <row r="13" spans="1:9" ht="15.75" x14ac:dyDescent="0.25">
      <c r="A13" s="27" t="s">
        <v>18</v>
      </c>
      <c r="B13" s="28">
        <v>1000000</v>
      </c>
      <c r="C13" s="29">
        <v>1000000</v>
      </c>
      <c r="D13" s="30">
        <v>1000000</v>
      </c>
      <c r="E13" s="30"/>
      <c r="F13" s="31"/>
      <c r="G13" s="32"/>
      <c r="H13" s="33"/>
      <c r="I13" s="34">
        <f t="shared" si="1"/>
        <v>1000000</v>
      </c>
    </row>
    <row r="14" spans="1:9" ht="15.75" x14ac:dyDescent="0.25">
      <c r="A14" s="27" t="s">
        <v>19</v>
      </c>
      <c r="B14" s="28">
        <v>200000</v>
      </c>
      <c r="C14" s="29">
        <v>200000</v>
      </c>
      <c r="D14" s="30">
        <v>200000</v>
      </c>
      <c r="E14" s="35">
        <v>150000</v>
      </c>
      <c r="F14" s="31"/>
      <c r="G14" s="32"/>
      <c r="H14" s="33"/>
      <c r="I14" s="34">
        <f t="shared" si="1"/>
        <v>350000</v>
      </c>
    </row>
    <row r="15" spans="1:9" ht="15.75" x14ac:dyDescent="0.25">
      <c r="A15" s="27" t="s">
        <v>20</v>
      </c>
      <c r="B15" s="28">
        <f>125000+175000+118000+250000+150000+150000+165000+1300000+300000</f>
        <v>2733000</v>
      </c>
      <c r="C15" s="29">
        <f>125000+175000+118000+250000+150000+150000+165000+1300000+300000</f>
        <v>2733000</v>
      </c>
      <c r="D15" s="30">
        <f>125000+175000+118000+250000+150000+150000+165000+1300000+300000</f>
        <v>2733000</v>
      </c>
      <c r="E15" s="30"/>
      <c r="F15" s="31"/>
      <c r="G15" s="32"/>
      <c r="H15" s="33"/>
      <c r="I15" s="34">
        <f t="shared" si="1"/>
        <v>2733000</v>
      </c>
    </row>
    <row r="16" spans="1:9" ht="15.75" x14ac:dyDescent="0.25">
      <c r="A16" s="27" t="s">
        <v>21</v>
      </c>
      <c r="B16" s="28">
        <f>175000+45000+95000+150000+150000+80000+50000+400000+100000+525000</f>
        <v>1770000</v>
      </c>
      <c r="C16" s="29">
        <f>175000+45000+95000+150000+150000+80000+50000+400000+100000+525000</f>
        <v>1770000</v>
      </c>
      <c r="D16" s="30">
        <f>175000+45000+95000+150000+150000+80000+50000+400000+100000+525000</f>
        <v>1770000</v>
      </c>
      <c r="E16" s="30"/>
      <c r="F16" s="31"/>
      <c r="G16" s="32"/>
      <c r="H16" s="33"/>
      <c r="I16" s="34">
        <f t="shared" si="1"/>
        <v>1770000</v>
      </c>
    </row>
    <row r="17" spans="1:9" ht="15.75" x14ac:dyDescent="0.25">
      <c r="A17" s="27" t="s">
        <v>22</v>
      </c>
      <c r="B17" s="28">
        <v>325000</v>
      </c>
      <c r="C17" s="29">
        <v>325000</v>
      </c>
      <c r="D17" s="30">
        <v>325000</v>
      </c>
      <c r="E17" s="30"/>
      <c r="F17" s="31"/>
      <c r="G17" s="32"/>
      <c r="H17" s="33"/>
      <c r="I17" s="34">
        <f t="shared" si="1"/>
        <v>325000</v>
      </c>
    </row>
    <row r="18" spans="1:9" ht="15.75" x14ac:dyDescent="0.25">
      <c r="A18" s="27" t="s">
        <v>23</v>
      </c>
      <c r="B18" s="28">
        <v>170000</v>
      </c>
      <c r="C18" s="29">
        <v>170000</v>
      </c>
      <c r="D18" s="30">
        <v>170000</v>
      </c>
      <c r="E18" s="30"/>
      <c r="F18" s="31"/>
      <c r="G18" s="32"/>
      <c r="H18" s="33"/>
      <c r="I18" s="34">
        <f t="shared" si="1"/>
        <v>170000</v>
      </c>
    </row>
    <row r="19" spans="1:9" ht="15.75" x14ac:dyDescent="0.25">
      <c r="A19" s="27" t="s">
        <v>24</v>
      </c>
      <c r="B19" s="28">
        <v>225000</v>
      </c>
      <c r="C19" s="29">
        <v>225000</v>
      </c>
      <c r="D19" s="30">
        <v>225000</v>
      </c>
      <c r="E19" s="30"/>
      <c r="F19" s="31"/>
      <c r="G19" s="32"/>
      <c r="H19" s="33"/>
      <c r="I19" s="34">
        <f t="shared" si="1"/>
        <v>225000</v>
      </c>
    </row>
    <row r="20" spans="1:9" ht="15.75" x14ac:dyDescent="0.25">
      <c r="A20" s="27" t="s">
        <v>25</v>
      </c>
      <c r="B20" s="28">
        <v>300000</v>
      </c>
      <c r="C20" s="29">
        <v>300000</v>
      </c>
      <c r="D20" s="30">
        <v>300000</v>
      </c>
      <c r="E20" s="30"/>
      <c r="F20" s="31"/>
      <c r="G20" s="32"/>
      <c r="H20" s="33"/>
      <c r="I20" s="34">
        <f t="shared" si="1"/>
        <v>300000</v>
      </c>
    </row>
    <row r="21" spans="1:9" ht="15.75" x14ac:dyDescent="0.25">
      <c r="A21" s="27" t="s">
        <v>26</v>
      </c>
      <c r="B21" s="28">
        <v>30000</v>
      </c>
      <c r="C21" s="29">
        <v>30000</v>
      </c>
      <c r="D21" s="30">
        <v>30000</v>
      </c>
      <c r="E21" s="30"/>
      <c r="F21" s="31"/>
      <c r="G21" s="32"/>
      <c r="H21" s="33"/>
      <c r="I21" s="34">
        <f t="shared" si="1"/>
        <v>30000</v>
      </c>
    </row>
    <row r="22" spans="1:9" ht="15.75" x14ac:dyDescent="0.25">
      <c r="A22" s="27" t="s">
        <v>27</v>
      </c>
      <c r="B22" s="28">
        <f>13000000+375000+4600000</f>
        <v>17975000</v>
      </c>
      <c r="C22" s="36">
        <v>17431781</v>
      </c>
      <c r="D22" s="30">
        <f>12608262+375000+4448519</f>
        <v>17431781</v>
      </c>
      <c r="E22" s="30"/>
      <c r="F22" s="31"/>
      <c r="G22" s="32"/>
      <c r="H22" s="33"/>
      <c r="I22" s="34">
        <f t="shared" si="1"/>
        <v>17431781</v>
      </c>
    </row>
    <row r="23" spans="1:9" ht="15.75" x14ac:dyDescent="0.25">
      <c r="A23" s="27" t="s">
        <v>28</v>
      </c>
      <c r="B23" s="28">
        <v>5000000</v>
      </c>
      <c r="C23" s="29">
        <v>5000000</v>
      </c>
      <c r="D23" s="30">
        <v>5000000</v>
      </c>
      <c r="E23" s="30"/>
      <c r="F23" s="31"/>
      <c r="G23" s="32"/>
      <c r="H23" s="33"/>
      <c r="I23" s="34">
        <f t="shared" si="1"/>
        <v>5000000</v>
      </c>
    </row>
    <row r="24" spans="1:9" ht="15.75" x14ac:dyDescent="0.25">
      <c r="A24" s="27" t="s">
        <v>29</v>
      </c>
      <c r="B24" s="28">
        <v>3000000</v>
      </c>
      <c r="C24" s="29">
        <v>3000000</v>
      </c>
      <c r="D24" s="30">
        <v>3000000</v>
      </c>
      <c r="E24" s="30"/>
      <c r="F24" s="31"/>
      <c r="G24" s="32"/>
      <c r="H24" s="33"/>
      <c r="I24" s="34">
        <f t="shared" si="1"/>
        <v>3000000</v>
      </c>
    </row>
    <row r="25" spans="1:9" ht="15.75" x14ac:dyDescent="0.25">
      <c r="A25" s="27" t="s">
        <v>30</v>
      </c>
      <c r="B25" s="28">
        <v>200000</v>
      </c>
      <c r="C25" s="29">
        <v>200000</v>
      </c>
      <c r="D25" s="30"/>
      <c r="E25" s="30">
        <v>200000</v>
      </c>
      <c r="F25" s="31"/>
      <c r="G25" s="32"/>
      <c r="H25" s="33"/>
      <c r="I25" s="34">
        <f t="shared" si="1"/>
        <v>200000</v>
      </c>
    </row>
    <row r="26" spans="1:9" ht="15.75" x14ac:dyDescent="0.25">
      <c r="A26" s="27" t="s">
        <v>31</v>
      </c>
      <c r="B26" s="28">
        <v>200000</v>
      </c>
      <c r="C26" s="29">
        <v>200000</v>
      </c>
      <c r="D26" s="30"/>
      <c r="E26" s="30">
        <v>200000</v>
      </c>
      <c r="F26" s="31"/>
      <c r="G26" s="32"/>
      <c r="H26" s="33"/>
      <c r="I26" s="34">
        <f t="shared" si="1"/>
        <v>200000</v>
      </c>
    </row>
    <row r="27" spans="1:9" ht="15.75" x14ac:dyDescent="0.25">
      <c r="A27" s="27" t="s">
        <v>32</v>
      </c>
      <c r="B27" s="28">
        <v>200000</v>
      </c>
      <c r="C27" s="29">
        <v>200000</v>
      </c>
      <c r="D27" s="30"/>
      <c r="E27" s="30">
        <v>200000</v>
      </c>
      <c r="F27" s="31"/>
      <c r="G27" s="32"/>
      <c r="H27" s="33"/>
      <c r="I27" s="34">
        <f t="shared" si="1"/>
        <v>200000</v>
      </c>
    </row>
    <row r="28" spans="1:9" ht="15.75" x14ac:dyDescent="0.25">
      <c r="A28" s="27" t="s">
        <v>33</v>
      </c>
      <c r="B28" s="28">
        <v>750000</v>
      </c>
      <c r="C28" s="29">
        <v>750000</v>
      </c>
      <c r="D28" s="30"/>
      <c r="E28" s="30">
        <v>750000</v>
      </c>
      <c r="F28" s="31"/>
      <c r="G28" s="32"/>
      <c r="H28" s="33"/>
      <c r="I28" s="34">
        <f t="shared" si="1"/>
        <v>750000</v>
      </c>
    </row>
    <row r="29" spans="1:9" ht="15.75" x14ac:dyDescent="0.25">
      <c r="A29" s="27" t="s">
        <v>34</v>
      </c>
      <c r="B29" s="28">
        <v>170000</v>
      </c>
      <c r="C29" s="29">
        <v>170000</v>
      </c>
      <c r="D29" s="30"/>
      <c r="E29" s="30">
        <v>170000</v>
      </c>
      <c r="F29" s="31"/>
      <c r="G29" s="32"/>
      <c r="H29" s="33"/>
      <c r="I29" s="34">
        <f t="shared" si="1"/>
        <v>170000</v>
      </c>
    </row>
    <row r="30" spans="1:9" ht="15.75" x14ac:dyDescent="0.25">
      <c r="A30" s="27" t="s">
        <v>35</v>
      </c>
      <c r="B30" s="28">
        <v>350000</v>
      </c>
      <c r="C30" s="29">
        <v>200000</v>
      </c>
      <c r="D30" s="30"/>
      <c r="E30" s="35">
        <v>400000</v>
      </c>
      <c r="F30" s="31"/>
      <c r="G30" s="32"/>
      <c r="H30" s="33"/>
      <c r="I30" s="34">
        <f t="shared" si="1"/>
        <v>400000</v>
      </c>
    </row>
    <row r="31" spans="1:9" ht="15.75" x14ac:dyDescent="0.25">
      <c r="A31" s="27" t="s">
        <v>36</v>
      </c>
      <c r="B31" s="28">
        <v>200000</v>
      </c>
      <c r="C31" s="29"/>
      <c r="D31" s="30"/>
      <c r="E31" s="35">
        <v>200000</v>
      </c>
      <c r="F31" s="31"/>
      <c r="G31" s="32"/>
      <c r="H31" s="33"/>
      <c r="I31" s="34">
        <f t="shared" si="1"/>
        <v>200000</v>
      </c>
    </row>
    <row r="32" spans="1:9" ht="15.75" x14ac:dyDescent="0.25">
      <c r="A32" s="27" t="s">
        <v>37</v>
      </c>
      <c r="B32" s="28">
        <v>750000</v>
      </c>
      <c r="C32" s="29"/>
      <c r="D32" s="30"/>
      <c r="E32" s="35">
        <v>750000</v>
      </c>
      <c r="F32" s="31"/>
      <c r="G32" s="32"/>
      <c r="H32" s="33"/>
      <c r="I32" s="34">
        <f t="shared" si="1"/>
        <v>750000</v>
      </c>
    </row>
    <row r="33" spans="1:9" ht="15.75" x14ac:dyDescent="0.25">
      <c r="A33" s="27" t="s">
        <v>38</v>
      </c>
      <c r="B33" s="28">
        <v>170000</v>
      </c>
      <c r="C33" s="29"/>
      <c r="D33" s="30"/>
      <c r="E33" s="35">
        <v>170000</v>
      </c>
      <c r="F33" s="31"/>
      <c r="G33" s="32"/>
      <c r="H33" s="33"/>
      <c r="I33" s="34">
        <f t="shared" si="1"/>
        <v>170000</v>
      </c>
    </row>
    <row r="34" spans="1:9" ht="15.75" x14ac:dyDescent="0.25">
      <c r="A34" s="27" t="s">
        <v>39</v>
      </c>
      <c r="B34" s="28">
        <v>350000</v>
      </c>
      <c r="C34" s="29"/>
      <c r="D34" s="30"/>
      <c r="E34" s="35">
        <v>200000</v>
      </c>
      <c r="F34" s="31"/>
      <c r="G34" s="32"/>
      <c r="H34" s="33"/>
      <c r="I34" s="34">
        <f t="shared" si="1"/>
        <v>200000</v>
      </c>
    </row>
    <row r="35" spans="1:9" ht="15.75" x14ac:dyDescent="0.25">
      <c r="A35" s="27" t="s">
        <v>40</v>
      </c>
      <c r="B35" s="28">
        <v>325000</v>
      </c>
      <c r="C35" s="29"/>
      <c r="D35" s="37"/>
      <c r="E35" s="35">
        <v>325000</v>
      </c>
      <c r="F35" s="31"/>
      <c r="G35" s="32"/>
      <c r="H35" s="33"/>
      <c r="I35" s="34">
        <f>SUM(E35:H35)</f>
        <v>325000</v>
      </c>
    </row>
    <row r="36" spans="1:9" ht="15.75" x14ac:dyDescent="0.25">
      <c r="A36" s="27" t="s">
        <v>41</v>
      </c>
      <c r="B36" s="28">
        <v>991000</v>
      </c>
      <c r="C36" s="29">
        <v>991000</v>
      </c>
      <c r="D36" s="30"/>
      <c r="E36" s="30">
        <v>991000</v>
      </c>
      <c r="F36" s="31"/>
      <c r="G36" s="32"/>
      <c r="H36" s="33"/>
      <c r="I36" s="34">
        <f t="shared" ref="I36:I51" si="2">SUM(D36:H36)</f>
        <v>991000</v>
      </c>
    </row>
    <row r="37" spans="1:9" ht="15.75" x14ac:dyDescent="0.25">
      <c r="A37" s="27" t="s">
        <v>42</v>
      </c>
      <c r="B37" s="28">
        <v>240000</v>
      </c>
      <c r="C37" s="29">
        <v>240000</v>
      </c>
      <c r="D37" s="30"/>
      <c r="E37" s="30">
        <v>240000</v>
      </c>
      <c r="F37" s="31"/>
      <c r="G37" s="32"/>
      <c r="H37" s="33"/>
      <c r="I37" s="34">
        <f t="shared" si="2"/>
        <v>240000</v>
      </c>
    </row>
    <row r="38" spans="1:9" ht="15.75" x14ac:dyDescent="0.25">
      <c r="A38" s="27" t="s">
        <v>43</v>
      </c>
      <c r="B38" s="28">
        <v>1040000</v>
      </c>
      <c r="C38" s="29">
        <v>1040000</v>
      </c>
      <c r="D38" s="30"/>
      <c r="E38" s="30">
        <v>1040000</v>
      </c>
      <c r="F38" s="31"/>
      <c r="G38" s="32"/>
      <c r="H38" s="33"/>
      <c r="I38" s="34">
        <f t="shared" si="2"/>
        <v>1040000</v>
      </c>
    </row>
    <row r="39" spans="1:9" ht="15.75" x14ac:dyDescent="0.25">
      <c r="A39" s="27" t="s">
        <v>44</v>
      </c>
      <c r="B39" s="28">
        <v>9000000</v>
      </c>
      <c r="C39" s="29">
        <v>6000000</v>
      </c>
      <c r="D39" s="30"/>
      <c r="E39" s="30">
        <v>6000000</v>
      </c>
      <c r="F39" s="31"/>
      <c r="G39" s="32"/>
      <c r="H39" s="33"/>
      <c r="I39" s="34">
        <f t="shared" si="2"/>
        <v>6000000</v>
      </c>
    </row>
    <row r="40" spans="1:9" ht="15.75" x14ac:dyDescent="0.25">
      <c r="A40" s="27" t="s">
        <v>45</v>
      </c>
      <c r="B40" s="28">
        <v>2000000</v>
      </c>
      <c r="C40" s="29">
        <v>2000000</v>
      </c>
      <c r="D40" s="30"/>
      <c r="E40" s="30">
        <v>2000000</v>
      </c>
      <c r="F40" s="31"/>
      <c r="G40" s="32"/>
      <c r="H40" s="33"/>
      <c r="I40" s="34">
        <f t="shared" si="2"/>
        <v>2000000</v>
      </c>
    </row>
    <row r="41" spans="1:9" ht="15.75" x14ac:dyDescent="0.25">
      <c r="A41" s="27" t="s">
        <v>46</v>
      </c>
      <c r="B41" s="28">
        <v>2000000</v>
      </c>
      <c r="C41" s="29">
        <v>2000000</v>
      </c>
      <c r="D41" s="30"/>
      <c r="E41" s="30">
        <v>2000000</v>
      </c>
      <c r="F41" s="31"/>
      <c r="G41" s="32"/>
      <c r="H41" s="33"/>
      <c r="I41" s="34">
        <f t="shared" si="2"/>
        <v>2000000</v>
      </c>
    </row>
    <row r="42" spans="1:9" ht="15.75" x14ac:dyDescent="0.25">
      <c r="A42" s="27" t="s">
        <v>47</v>
      </c>
      <c r="B42" s="28">
        <v>400000</v>
      </c>
      <c r="C42" s="29">
        <v>400000</v>
      </c>
      <c r="D42" s="30"/>
      <c r="E42" s="30">
        <v>400000</v>
      </c>
      <c r="F42" s="31"/>
      <c r="G42" s="32"/>
      <c r="H42" s="33"/>
      <c r="I42" s="34">
        <f t="shared" si="2"/>
        <v>400000</v>
      </c>
    </row>
    <row r="43" spans="1:9" ht="15.75" x14ac:dyDescent="0.25">
      <c r="A43" s="27" t="s">
        <v>48</v>
      </c>
      <c r="B43" s="28">
        <v>1000000</v>
      </c>
      <c r="C43" s="29">
        <v>1000000</v>
      </c>
      <c r="D43" s="30"/>
      <c r="E43" s="30">
        <v>1000000</v>
      </c>
      <c r="F43" s="31"/>
      <c r="G43" s="32"/>
      <c r="H43" s="33"/>
      <c r="I43" s="34">
        <f t="shared" si="2"/>
        <v>1000000</v>
      </c>
    </row>
    <row r="44" spans="1:9" ht="15.75" x14ac:dyDescent="0.25">
      <c r="A44" s="27" t="s">
        <v>49</v>
      </c>
      <c r="B44" s="28">
        <v>4000000</v>
      </c>
      <c r="C44" s="29">
        <v>4000000</v>
      </c>
      <c r="D44" s="30"/>
      <c r="E44" s="30">
        <v>4000000</v>
      </c>
      <c r="F44" s="31"/>
      <c r="G44" s="32"/>
      <c r="H44" s="33"/>
      <c r="I44" s="34">
        <f t="shared" si="2"/>
        <v>4000000</v>
      </c>
    </row>
    <row r="45" spans="1:9" ht="15.75" x14ac:dyDescent="0.25">
      <c r="A45" s="27" t="s">
        <v>50</v>
      </c>
      <c r="B45" s="28">
        <v>10000000</v>
      </c>
      <c r="C45" s="29">
        <v>10000000</v>
      </c>
      <c r="D45" s="30"/>
      <c r="E45" s="30">
        <v>10000000</v>
      </c>
      <c r="F45" s="31"/>
      <c r="G45" s="32"/>
      <c r="H45" s="33"/>
      <c r="I45" s="34">
        <f t="shared" si="2"/>
        <v>10000000</v>
      </c>
    </row>
    <row r="46" spans="1:9" ht="15.75" x14ac:dyDescent="0.25">
      <c r="A46" s="27" t="s">
        <v>51</v>
      </c>
      <c r="B46" s="28">
        <v>10030000</v>
      </c>
      <c r="C46" s="29">
        <v>10100000</v>
      </c>
      <c r="D46" s="30"/>
      <c r="E46" s="30">
        <v>10100000</v>
      </c>
      <c r="F46" s="31"/>
      <c r="G46" s="32"/>
      <c r="H46" s="33"/>
      <c r="I46" s="34">
        <f t="shared" si="2"/>
        <v>10100000</v>
      </c>
    </row>
    <row r="47" spans="1:9" ht="15.75" x14ac:dyDescent="0.25">
      <c r="A47" s="27" t="s">
        <v>52</v>
      </c>
      <c r="B47" s="28">
        <v>1000000</v>
      </c>
      <c r="C47" s="29">
        <v>1000000</v>
      </c>
      <c r="D47" s="30"/>
      <c r="E47" s="35">
        <v>0</v>
      </c>
      <c r="F47" s="31"/>
      <c r="G47" s="32"/>
      <c r="H47" s="33"/>
      <c r="I47" s="34">
        <f t="shared" si="2"/>
        <v>0</v>
      </c>
    </row>
    <row r="48" spans="1:9" ht="15.75" x14ac:dyDescent="0.25">
      <c r="A48" s="27" t="s">
        <v>53</v>
      </c>
      <c r="B48" s="28">
        <v>78000</v>
      </c>
      <c r="C48" s="29">
        <v>78000</v>
      </c>
      <c r="D48" s="30"/>
      <c r="E48" s="30">
        <v>78000</v>
      </c>
      <c r="F48" s="31"/>
      <c r="G48" s="32"/>
      <c r="H48" s="33"/>
      <c r="I48" s="34">
        <f t="shared" si="2"/>
        <v>78000</v>
      </c>
    </row>
    <row r="49" spans="1:9" ht="15.75" x14ac:dyDescent="0.25">
      <c r="A49" s="27" t="s">
        <v>54</v>
      </c>
      <c r="B49" s="28">
        <v>350000</v>
      </c>
      <c r="C49" s="29">
        <v>350000</v>
      </c>
      <c r="D49" s="30"/>
      <c r="E49" s="30">
        <v>350000</v>
      </c>
      <c r="F49" s="31"/>
      <c r="G49" s="32"/>
      <c r="H49" s="33"/>
      <c r="I49" s="34">
        <f t="shared" si="2"/>
        <v>350000</v>
      </c>
    </row>
    <row r="50" spans="1:9" ht="15.75" x14ac:dyDescent="0.25">
      <c r="A50" s="27" t="s">
        <v>55</v>
      </c>
      <c r="B50" s="28">
        <v>960000</v>
      </c>
      <c r="C50" s="29">
        <v>960000</v>
      </c>
      <c r="D50" s="30"/>
      <c r="E50" s="30">
        <v>960000</v>
      </c>
      <c r="F50" s="31"/>
      <c r="G50" s="32"/>
      <c r="H50" s="33"/>
      <c r="I50" s="34">
        <f t="shared" si="2"/>
        <v>960000</v>
      </c>
    </row>
    <row r="51" spans="1:9" ht="15.75" x14ac:dyDescent="0.25">
      <c r="A51" s="27" t="s">
        <v>56</v>
      </c>
      <c r="B51" s="28">
        <v>17500000</v>
      </c>
      <c r="C51" s="29">
        <v>10000000</v>
      </c>
      <c r="D51" s="30"/>
      <c r="E51" s="35">
        <v>9500000</v>
      </c>
      <c r="F51" s="31"/>
      <c r="G51" s="32"/>
      <c r="H51" s="33"/>
      <c r="I51" s="34">
        <f t="shared" si="2"/>
        <v>9500000</v>
      </c>
    </row>
    <row r="52" spans="1:9" ht="15.75" x14ac:dyDescent="0.25">
      <c r="A52" s="27" t="s">
        <v>57</v>
      </c>
      <c r="B52" s="28"/>
      <c r="C52" s="29"/>
      <c r="D52" s="30"/>
      <c r="E52" s="35">
        <v>6000000</v>
      </c>
      <c r="F52" s="31"/>
      <c r="G52" s="32"/>
      <c r="H52" s="33"/>
      <c r="I52" s="34"/>
    </row>
    <row r="53" spans="1:9" ht="15.75" x14ac:dyDescent="0.25">
      <c r="A53" s="27" t="s">
        <v>58</v>
      </c>
      <c r="B53" s="28">
        <v>400000</v>
      </c>
      <c r="C53" s="29"/>
      <c r="D53" s="30"/>
      <c r="E53" s="30"/>
      <c r="F53" s="38" t="s">
        <v>59</v>
      </c>
      <c r="G53" s="32"/>
      <c r="H53" s="33"/>
      <c r="I53" s="34">
        <f t="shared" ref="I53:I81" si="3">SUM(D53:H53)</f>
        <v>0</v>
      </c>
    </row>
    <row r="54" spans="1:9" ht="15.75" x14ac:dyDescent="0.25">
      <c r="A54" s="27" t="s">
        <v>60</v>
      </c>
      <c r="B54" s="28">
        <v>1000000</v>
      </c>
      <c r="C54" s="29"/>
      <c r="D54" s="30"/>
      <c r="E54" s="30"/>
      <c r="F54" s="31">
        <v>1000000</v>
      </c>
      <c r="G54" s="32"/>
      <c r="H54" s="33"/>
      <c r="I54" s="34">
        <f t="shared" si="3"/>
        <v>1000000</v>
      </c>
    </row>
    <row r="55" spans="1:9" ht="15.75" x14ac:dyDescent="0.25">
      <c r="A55" s="27" t="s">
        <v>61</v>
      </c>
      <c r="B55" s="28">
        <v>2500000</v>
      </c>
      <c r="C55" s="29"/>
      <c r="D55" s="30"/>
      <c r="E55" s="30"/>
      <c r="F55" s="31">
        <v>1500000</v>
      </c>
      <c r="G55" s="32"/>
      <c r="H55" s="33"/>
      <c r="I55" s="34">
        <f t="shared" si="3"/>
        <v>1500000</v>
      </c>
    </row>
    <row r="56" spans="1:9" ht="15.75" x14ac:dyDescent="0.25">
      <c r="A56" s="27" t="s">
        <v>62</v>
      </c>
      <c r="B56" s="28">
        <v>3100000</v>
      </c>
      <c r="C56" s="29"/>
      <c r="D56" s="30"/>
      <c r="E56" s="35">
        <v>3100000</v>
      </c>
      <c r="F56" s="39"/>
      <c r="G56" s="32"/>
      <c r="H56" s="33"/>
      <c r="I56" s="34">
        <f t="shared" si="3"/>
        <v>3100000</v>
      </c>
    </row>
    <row r="57" spans="1:9" ht="15.75" x14ac:dyDescent="0.25">
      <c r="A57" s="27" t="s">
        <v>63</v>
      </c>
      <c r="B57" s="28">
        <v>1200000</v>
      </c>
      <c r="C57" s="29"/>
      <c r="D57" s="30"/>
      <c r="E57" s="35">
        <v>1240000</v>
      </c>
      <c r="F57" s="39"/>
      <c r="G57" s="32"/>
      <c r="H57" s="33"/>
      <c r="I57" s="34">
        <f t="shared" si="3"/>
        <v>1240000</v>
      </c>
    </row>
    <row r="58" spans="1:9" ht="15.75" x14ac:dyDescent="0.25">
      <c r="A58" s="27" t="s">
        <v>64</v>
      </c>
      <c r="B58" s="28">
        <v>5030300</v>
      </c>
      <c r="C58" s="29"/>
      <c r="D58" s="30"/>
      <c r="E58" s="35">
        <v>1500000</v>
      </c>
      <c r="F58" s="39"/>
      <c r="G58" s="32">
        <f>1500000+2030000</f>
        <v>3530000</v>
      </c>
      <c r="H58" s="33"/>
      <c r="I58" s="34">
        <f t="shared" si="3"/>
        <v>5030000</v>
      </c>
    </row>
    <row r="59" spans="1:9" ht="15.75" x14ac:dyDescent="0.25">
      <c r="A59" s="27" t="s">
        <v>65</v>
      </c>
      <c r="B59" s="28">
        <v>2000000</v>
      </c>
      <c r="C59" s="29"/>
      <c r="D59" s="30"/>
      <c r="E59" s="30"/>
      <c r="F59" s="31"/>
      <c r="G59" s="32">
        <v>3000000</v>
      </c>
      <c r="H59" s="33"/>
      <c r="I59" s="34">
        <f t="shared" si="3"/>
        <v>3000000</v>
      </c>
    </row>
    <row r="60" spans="1:9" ht="15.75" x14ac:dyDescent="0.25">
      <c r="A60" s="27" t="s">
        <v>66</v>
      </c>
      <c r="B60" s="28">
        <v>6100000</v>
      </c>
      <c r="C60" s="29"/>
      <c r="D60" s="30"/>
      <c r="E60" s="30"/>
      <c r="F60" s="31"/>
      <c r="G60" s="32">
        <v>6100000</v>
      </c>
      <c r="H60" s="33"/>
      <c r="I60" s="34">
        <f t="shared" si="3"/>
        <v>6100000</v>
      </c>
    </row>
    <row r="61" spans="1:9" ht="15.75" x14ac:dyDescent="0.25">
      <c r="A61" s="27" t="s">
        <v>67</v>
      </c>
      <c r="B61" s="28">
        <v>700000</v>
      </c>
      <c r="C61" s="29"/>
      <c r="D61" s="30"/>
      <c r="E61" s="30"/>
      <c r="F61" s="31"/>
      <c r="G61" s="32">
        <v>1500000</v>
      </c>
      <c r="H61" s="33"/>
      <c r="I61" s="34">
        <f t="shared" si="3"/>
        <v>1500000</v>
      </c>
    </row>
    <row r="62" spans="1:9" ht="15.75" x14ac:dyDescent="0.25">
      <c r="A62" s="27" t="s">
        <v>68</v>
      </c>
      <c r="B62" s="28">
        <v>1000000</v>
      </c>
      <c r="C62" s="29"/>
      <c r="D62" s="30"/>
      <c r="E62" s="30"/>
      <c r="F62" s="31"/>
      <c r="G62" s="32">
        <v>1100000</v>
      </c>
      <c r="H62" s="33"/>
      <c r="I62" s="34">
        <f t="shared" si="3"/>
        <v>1100000</v>
      </c>
    </row>
    <row r="63" spans="1:9" ht="15.75" x14ac:dyDescent="0.25">
      <c r="A63" s="27" t="s">
        <v>69</v>
      </c>
      <c r="B63" s="28">
        <v>400000</v>
      </c>
      <c r="C63" s="29"/>
      <c r="D63" s="30"/>
      <c r="E63" s="30"/>
      <c r="F63" s="31"/>
      <c r="G63" s="32"/>
      <c r="H63" s="33">
        <v>400000</v>
      </c>
      <c r="I63" s="34">
        <f t="shared" si="3"/>
        <v>400000</v>
      </c>
    </row>
    <row r="64" spans="1:9" ht="15.75" x14ac:dyDescent="0.25">
      <c r="A64" s="27" t="s">
        <v>70</v>
      </c>
      <c r="B64" s="28">
        <v>500000</v>
      </c>
      <c r="C64" s="29"/>
      <c r="D64" s="30"/>
      <c r="E64" s="30"/>
      <c r="F64" s="31"/>
      <c r="G64" s="32"/>
      <c r="H64" s="33">
        <v>500000</v>
      </c>
      <c r="I64" s="34">
        <f t="shared" si="3"/>
        <v>500000</v>
      </c>
    </row>
    <row r="65" spans="1:12" ht="15.75" x14ac:dyDescent="0.25">
      <c r="A65" s="27" t="s">
        <v>71</v>
      </c>
      <c r="B65" s="28">
        <v>40000</v>
      </c>
      <c r="C65" s="29"/>
      <c r="D65" s="30"/>
      <c r="E65" s="30"/>
      <c r="F65" s="31"/>
      <c r="G65" s="32"/>
      <c r="H65" s="33">
        <v>40000</v>
      </c>
      <c r="I65" s="34">
        <f t="shared" si="3"/>
        <v>40000</v>
      </c>
    </row>
    <row r="66" spans="1:12" ht="15.75" x14ac:dyDescent="0.25">
      <c r="A66" s="27" t="s">
        <v>72</v>
      </c>
      <c r="B66" s="28">
        <v>25000</v>
      </c>
      <c r="C66" s="29"/>
      <c r="D66" s="30"/>
      <c r="E66" s="30"/>
      <c r="F66" s="40">
        <v>25000</v>
      </c>
      <c r="G66" s="32"/>
      <c r="H66" s="33"/>
      <c r="I66" s="34">
        <f t="shared" si="3"/>
        <v>25000</v>
      </c>
    </row>
    <row r="67" spans="1:12" ht="15.75" x14ac:dyDescent="0.25">
      <c r="A67" s="27" t="s">
        <v>73</v>
      </c>
      <c r="B67" s="28">
        <v>150000</v>
      </c>
      <c r="C67" s="29"/>
      <c r="D67" s="30"/>
      <c r="E67" s="30"/>
      <c r="F67" s="31"/>
      <c r="G67" s="32"/>
      <c r="H67" s="33">
        <v>150000</v>
      </c>
      <c r="I67" s="34">
        <f t="shared" si="3"/>
        <v>150000</v>
      </c>
    </row>
    <row r="68" spans="1:12" ht="15.75" x14ac:dyDescent="0.25">
      <c r="A68" s="27" t="s">
        <v>74</v>
      </c>
      <c r="B68" s="28">
        <v>300000</v>
      </c>
      <c r="C68" s="29"/>
      <c r="D68" s="30"/>
      <c r="E68" s="30"/>
      <c r="F68" s="31"/>
      <c r="G68" s="32"/>
      <c r="H68" s="33"/>
      <c r="I68" s="34">
        <f t="shared" si="3"/>
        <v>0</v>
      </c>
    </row>
    <row r="69" spans="1:12" ht="15.75" x14ac:dyDescent="0.25">
      <c r="A69" s="27" t="s">
        <v>75</v>
      </c>
      <c r="B69" s="28">
        <v>2500000</v>
      </c>
      <c r="C69" s="29"/>
      <c r="D69" s="30"/>
      <c r="E69" s="30"/>
      <c r="F69" s="31"/>
      <c r="G69" s="32"/>
      <c r="H69" s="33"/>
      <c r="I69" s="34">
        <f t="shared" si="3"/>
        <v>0</v>
      </c>
    </row>
    <row r="70" spans="1:12" ht="15.75" x14ac:dyDescent="0.25">
      <c r="A70" s="27" t="s">
        <v>76</v>
      </c>
      <c r="B70" s="28">
        <v>9500000</v>
      </c>
      <c r="C70" s="36">
        <v>23000000</v>
      </c>
      <c r="D70" s="30"/>
      <c r="E70" s="30"/>
      <c r="F70" s="31"/>
      <c r="G70" s="32"/>
      <c r="H70" s="33"/>
      <c r="I70" s="34">
        <f t="shared" si="3"/>
        <v>0</v>
      </c>
    </row>
    <row r="71" spans="1:12" ht="15.75" x14ac:dyDescent="0.25">
      <c r="A71" s="41" t="s">
        <v>77</v>
      </c>
      <c r="B71" s="28">
        <v>2000000</v>
      </c>
      <c r="C71" s="29"/>
      <c r="D71" s="30"/>
      <c r="E71" s="42">
        <v>2000000</v>
      </c>
      <c r="F71" s="31"/>
      <c r="G71" s="32"/>
      <c r="H71" s="33"/>
      <c r="I71" s="34">
        <f t="shared" si="3"/>
        <v>2000000</v>
      </c>
    </row>
    <row r="72" spans="1:12" ht="15.75" x14ac:dyDescent="0.25">
      <c r="A72" s="41" t="s">
        <v>78</v>
      </c>
      <c r="B72" s="28">
        <v>9700000</v>
      </c>
      <c r="C72" s="29"/>
      <c r="D72" s="30"/>
      <c r="E72" s="42">
        <v>4000000</v>
      </c>
      <c r="F72" s="31"/>
      <c r="G72" s="32"/>
      <c r="H72" s="33"/>
      <c r="I72" s="34">
        <f t="shared" si="3"/>
        <v>4000000</v>
      </c>
    </row>
    <row r="73" spans="1:12" ht="15.75" x14ac:dyDescent="0.25">
      <c r="A73" s="41" t="s">
        <v>79</v>
      </c>
      <c r="B73" s="28">
        <v>5000000</v>
      </c>
      <c r="C73" s="29"/>
      <c r="D73" s="30"/>
      <c r="E73" s="43"/>
      <c r="F73" s="40" t="s">
        <v>80</v>
      </c>
      <c r="G73" s="32"/>
      <c r="H73" s="33"/>
      <c r="I73" s="34">
        <f t="shared" si="3"/>
        <v>0</v>
      </c>
    </row>
    <row r="74" spans="1:12" ht="15.75" x14ac:dyDescent="0.25">
      <c r="A74" s="41" t="s">
        <v>81</v>
      </c>
      <c r="B74" s="28"/>
      <c r="C74" s="29"/>
      <c r="D74" s="30"/>
      <c r="E74" s="42">
        <v>2500000</v>
      </c>
      <c r="F74" s="44"/>
      <c r="G74" s="32"/>
      <c r="H74" s="33"/>
      <c r="I74" s="34"/>
    </row>
    <row r="75" spans="1:12" ht="15.75" x14ac:dyDescent="0.25">
      <c r="A75" s="41" t="s">
        <v>82</v>
      </c>
      <c r="B75" s="28">
        <v>10000000</v>
      </c>
      <c r="C75" s="29"/>
      <c r="D75" s="30"/>
      <c r="E75" s="43"/>
      <c r="F75" s="40" t="s">
        <v>80</v>
      </c>
      <c r="G75" s="32"/>
      <c r="H75" s="33"/>
      <c r="I75" s="34">
        <f t="shared" si="3"/>
        <v>0</v>
      </c>
      <c r="K75" s="45" t="s">
        <v>83</v>
      </c>
    </row>
    <row r="76" spans="1:12" ht="15.75" x14ac:dyDescent="0.25">
      <c r="A76" s="41" t="s">
        <v>84</v>
      </c>
      <c r="B76" s="28">
        <v>1000000</v>
      </c>
      <c r="C76" s="29"/>
      <c r="D76" s="30"/>
      <c r="E76" s="42">
        <v>1000000</v>
      </c>
      <c r="F76" s="44"/>
      <c r="G76" s="32"/>
      <c r="H76" s="33"/>
      <c r="I76" s="34">
        <f t="shared" si="3"/>
        <v>1000000</v>
      </c>
      <c r="K76" s="45" t="s">
        <v>85</v>
      </c>
      <c r="L76" s="10">
        <v>2500000</v>
      </c>
    </row>
    <row r="77" spans="1:12" ht="15.75" x14ac:dyDescent="0.25">
      <c r="A77" s="41" t="s">
        <v>86</v>
      </c>
      <c r="B77" s="28">
        <v>5675000</v>
      </c>
      <c r="C77" s="29"/>
      <c r="D77" s="30"/>
      <c r="E77" s="43"/>
      <c r="F77" s="40" t="s">
        <v>80</v>
      </c>
      <c r="G77" s="32"/>
      <c r="H77" s="33"/>
      <c r="I77" s="34">
        <f t="shared" si="3"/>
        <v>0</v>
      </c>
    </row>
    <row r="78" spans="1:12" ht="15.75" x14ac:dyDescent="0.25">
      <c r="A78" s="41" t="s">
        <v>87</v>
      </c>
      <c r="B78" s="28">
        <v>10000000</v>
      </c>
      <c r="C78" s="29"/>
      <c r="D78" s="30"/>
      <c r="E78" s="43"/>
      <c r="F78" s="40" t="s">
        <v>80</v>
      </c>
      <c r="G78" s="32"/>
      <c r="H78" s="33"/>
      <c r="I78" s="34">
        <f t="shared" si="3"/>
        <v>0</v>
      </c>
    </row>
    <row r="79" spans="1:12" ht="15.75" x14ac:dyDescent="0.25">
      <c r="A79" s="41" t="s">
        <v>88</v>
      </c>
      <c r="B79" s="28"/>
      <c r="C79" s="29"/>
      <c r="D79" s="30"/>
      <c r="E79" s="43"/>
      <c r="F79" s="40" t="s">
        <v>80</v>
      </c>
      <c r="G79" s="32"/>
      <c r="H79" s="33"/>
      <c r="I79" s="34">
        <f t="shared" si="3"/>
        <v>0</v>
      </c>
    </row>
    <row r="80" spans="1:12" ht="15.75" x14ac:dyDescent="0.25">
      <c r="A80" s="41" t="s">
        <v>89</v>
      </c>
      <c r="B80" s="28"/>
      <c r="C80" s="29"/>
      <c r="D80" s="30"/>
      <c r="E80" s="43"/>
      <c r="F80" s="40" t="s">
        <v>80</v>
      </c>
      <c r="G80" s="32"/>
      <c r="H80" s="33"/>
      <c r="I80" s="34">
        <f t="shared" si="3"/>
        <v>0</v>
      </c>
    </row>
    <row r="81" spans="1:9" ht="15.75" x14ac:dyDescent="0.25">
      <c r="A81" s="41" t="s">
        <v>90</v>
      </c>
      <c r="B81" s="28"/>
      <c r="C81" s="29"/>
      <c r="D81" s="30"/>
      <c r="E81" s="43" t="s">
        <v>80</v>
      </c>
      <c r="F81" s="31"/>
      <c r="G81" s="32"/>
      <c r="H81" s="33"/>
      <c r="I81" s="34">
        <f t="shared" si="3"/>
        <v>0</v>
      </c>
    </row>
    <row r="82" spans="1:9" ht="15.75" x14ac:dyDescent="0.25">
      <c r="A82" s="41" t="s">
        <v>91</v>
      </c>
      <c r="B82" s="28">
        <v>2500000</v>
      </c>
      <c r="C82" s="46"/>
      <c r="D82" s="47"/>
      <c r="E82" s="47"/>
      <c r="F82" s="40" t="s">
        <v>80</v>
      </c>
      <c r="G82" s="48"/>
      <c r="H82" s="49"/>
      <c r="I82" s="50"/>
    </row>
    <row r="83" spans="1:9" ht="15.75" x14ac:dyDescent="0.25">
      <c r="A83" s="11" t="s">
        <v>8</v>
      </c>
      <c r="B83" s="12">
        <f>SUM(B4:B82)</f>
        <v>193054800</v>
      </c>
      <c r="C83" s="13">
        <f t="shared" ref="C83:E83" si="4">SUM(C4:C81)</f>
        <v>120816281</v>
      </c>
      <c r="D83" s="14">
        <f t="shared" si="4"/>
        <v>45937281</v>
      </c>
      <c r="E83" s="14">
        <f t="shared" si="4"/>
        <v>73714000</v>
      </c>
      <c r="F83" s="51">
        <f>SUM(F4:F82)</f>
        <v>2525000</v>
      </c>
      <c r="G83" s="16">
        <f>SUM(G4:G82)</f>
        <v>15230000</v>
      </c>
      <c r="H83" s="17">
        <f>SUM(H40:H82)</f>
        <v>1090000</v>
      </c>
      <c r="I83" s="18">
        <f>SUM(D83:H83)</f>
        <v>138496281</v>
      </c>
    </row>
    <row r="84" spans="1:9" ht="15.75" x14ac:dyDescent="0.25">
      <c r="A84" s="52"/>
      <c r="B84" s="53"/>
      <c r="C84" s="46"/>
      <c r="D84" s="78">
        <f>D83+E83</f>
        <v>119651281</v>
      </c>
      <c r="E84" s="78"/>
      <c r="F84" s="54"/>
      <c r="G84" s="55"/>
      <c r="H84" s="56"/>
      <c r="I84" s="57"/>
    </row>
    <row r="85" spans="1:9" x14ac:dyDescent="0.25">
      <c r="A85" s="52"/>
      <c r="B85" s="58"/>
      <c r="C85" s="58"/>
      <c r="D85" s="59"/>
      <c r="E85" s="47"/>
      <c r="F85" s="60"/>
      <c r="G85" s="48"/>
      <c r="H85" s="49"/>
      <c r="I85" s="50"/>
    </row>
    <row r="86" spans="1:9" x14ac:dyDescent="0.25">
      <c r="A86" s="61"/>
      <c r="B86" s="62"/>
      <c r="C86" s="62"/>
      <c r="D86" s="63" t="s">
        <v>92</v>
      </c>
      <c r="E86" s="63" t="s">
        <v>93</v>
      </c>
      <c r="F86" s="64" t="s">
        <v>94</v>
      </c>
      <c r="G86" s="65" t="s">
        <v>95</v>
      </c>
      <c r="H86" s="66"/>
      <c r="I86" s="67"/>
    </row>
    <row r="87" spans="1:9" x14ac:dyDescent="0.25">
      <c r="A87" s="61"/>
      <c r="B87" s="68">
        <f>B83-E87</f>
        <v>71876742</v>
      </c>
      <c r="C87" s="68"/>
      <c r="D87" s="63">
        <f>D83+E83</f>
        <v>119651281</v>
      </c>
      <c r="E87" s="63">
        <v>121178058</v>
      </c>
      <c r="F87" s="64">
        <f>F89-F83</f>
        <v>25184827</v>
      </c>
      <c r="G87" s="65">
        <f>SUM(G83:G86)</f>
        <v>15230000</v>
      </c>
      <c r="H87" s="66"/>
      <c r="I87" s="67"/>
    </row>
    <row r="88" spans="1:9" x14ac:dyDescent="0.25">
      <c r="A88" s="52"/>
      <c r="B88" s="58"/>
      <c r="C88" s="58"/>
      <c r="D88" s="59"/>
      <c r="E88" s="47">
        <f>E87-D87</f>
        <v>1526777</v>
      </c>
      <c r="F88" s="60"/>
      <c r="G88" s="48"/>
      <c r="H88" s="49"/>
      <c r="I88" s="50"/>
    </row>
    <row r="89" spans="1:9" x14ac:dyDescent="0.25">
      <c r="A89" s="52"/>
      <c r="B89" s="58"/>
      <c r="C89" s="58"/>
      <c r="D89" s="79" t="s">
        <v>97</v>
      </c>
      <c r="E89" s="69">
        <f>E87-E83-D83</f>
        <v>1526777</v>
      </c>
      <c r="F89" s="60">
        <v>27709827</v>
      </c>
      <c r="G89" s="48">
        <f>(G87/1000000)*114000</f>
        <v>1736220</v>
      </c>
      <c r="H89" s="49" t="s">
        <v>96</v>
      </c>
      <c r="I89" s="50"/>
    </row>
    <row r="90" spans="1:9" x14ac:dyDescent="0.25">
      <c r="A90" s="52"/>
      <c r="B90" s="58"/>
      <c r="C90" s="58"/>
      <c r="D90" s="59"/>
      <c r="E90" s="47"/>
      <c r="F90" s="60"/>
      <c r="G90" s="48"/>
      <c r="H90" s="49"/>
      <c r="I90" s="50"/>
    </row>
    <row r="91" spans="1:9" x14ac:dyDescent="0.25">
      <c r="A91" s="70"/>
      <c r="B91" s="71"/>
      <c r="C91" s="71"/>
      <c r="D91" s="72"/>
      <c r="E91" s="73"/>
      <c r="F91" s="74"/>
      <c r="G91" s="75"/>
      <c r="H91" s="76"/>
      <c r="I91" s="77"/>
    </row>
  </sheetData>
  <mergeCells count="1">
    <mergeCell ref="D84:E8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Shaun Denney</dc:creator>
  <cp:lastModifiedBy>Shaun Denney</cp:lastModifiedBy>
  <dcterms:created xsi:type="dcterms:W3CDTF">2022-02-17T21:54:28Z</dcterms:created>
  <dcterms:modified xsi:type="dcterms:W3CDTF">2022-02-17T22:45:34Z</dcterms:modified>
</cp:coreProperties>
</file>